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scooprs-my.sharepoint.com/personal/rafaela-comerlato_sescooprs_coop_br/Documents/HOME OFFICE/CURSO AGENTES/APOSTILA DESBRAVANDO O GDH/"/>
    </mc:Choice>
  </mc:AlternateContent>
  <xr:revisionPtr revIDLastSave="10" documentId="8_{081531EE-9B6E-4862-BF39-BB75E65C5922}" xr6:coauthVersionLast="47" xr6:coauthVersionMax="47" xr10:uidLastSave="{F570FF4E-3FD1-4A32-AEB6-E40F7FE697E9}"/>
  <bookViews>
    <workbookView xWindow="-120" yWindow="-120" windowWidth="29040" windowHeight="15840" xr2:uid="{AE337837-DE9D-489E-84B9-5EF9EE21AFC7}"/>
  </bookViews>
  <sheets>
    <sheet name="Planilha1" sheetId="1" r:id="rId1"/>
  </sheets>
  <definedNames>
    <definedName name="apoio_sescoop_curso">Planilha1!$F$3</definedName>
    <definedName name="apoio_sescoop_palestra">Planilha1!$F$6</definedName>
    <definedName name="indice_adicional">Planilha1!$G$27</definedName>
    <definedName name="vlr_curso">Planilha1!$F$25</definedName>
    <definedName name="vlr_manual">Planilha1!$G$33</definedName>
    <definedName name="vlr_palestra">Planilha1!$H$25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2" i="1" l="1"/>
  <c r="R40" i="1"/>
  <c r="R38" i="1"/>
  <c r="F9" i="1"/>
  <c r="F6" i="1"/>
  <c r="F3" i="1"/>
  <c r="G38" i="1" s="1"/>
  <c r="I4" i="1" l="1"/>
  <c r="J40" i="1" s="1"/>
  <c r="J44" i="1" s="1"/>
  <c r="G42" i="1"/>
  <c r="F14" i="1" s="1"/>
  <c r="E14" i="1"/>
  <c r="P38" i="1"/>
  <c r="P42" i="1" l="1"/>
  <c r="P40" i="1"/>
  <c r="P44" i="1" s="1"/>
  <c r="P46" i="1" s="1"/>
</calcChain>
</file>

<file path=xl/sharedStrings.xml><?xml version="1.0" encoding="utf-8"?>
<sst xmlns="http://schemas.openxmlformats.org/spreadsheetml/2006/main" count="36" uniqueCount="35">
  <si>
    <t xml:space="preserve">Curso </t>
  </si>
  <si>
    <t>Cálculo Curso</t>
  </si>
  <si>
    <t>Palestra</t>
  </si>
  <si>
    <t>Vivencial/Artístico Cultural</t>
  </si>
  <si>
    <t>Cálculo Palestra</t>
  </si>
  <si>
    <t>Cálculo Vivencial/Artístico/Cultural</t>
  </si>
  <si>
    <t>Sescoop/RS</t>
  </si>
  <si>
    <t>Cooperativa</t>
  </si>
  <si>
    <t>Fórmula de Apoio (Portaria 12/2019)</t>
  </si>
  <si>
    <t>VP = VR + [(CHP - VR) x I%]</t>
  </si>
  <si>
    <t>Legenda:</t>
  </si>
  <si>
    <r>
      <rPr>
        <b/>
        <sz val="10"/>
        <rFont val="Calibri"/>
        <family val="2"/>
      </rPr>
      <t>VP:</t>
    </r>
    <r>
      <rPr>
        <sz val="10"/>
        <rFont val="Calibri"/>
        <family val="2"/>
      </rPr>
      <t xml:space="preserve"> Valor da Participação do Sescoop/RS</t>
    </r>
  </si>
  <si>
    <r>
      <rPr>
        <b/>
        <sz val="10"/>
        <rFont val="Calibri"/>
        <family val="2"/>
      </rPr>
      <t>VR:</t>
    </r>
    <r>
      <rPr>
        <sz val="10"/>
        <rFont val="Calibri"/>
        <family val="2"/>
      </rPr>
      <t xml:space="preserve"> Valor de Referência</t>
    </r>
  </si>
  <si>
    <t>Curso:</t>
  </si>
  <si>
    <t>Palestra:</t>
  </si>
  <si>
    <t>Vivencial/Art-Cultural:</t>
  </si>
  <si>
    <r>
      <rPr>
        <b/>
        <sz val="10"/>
        <rFont val="Calibri"/>
        <family val="2"/>
      </rPr>
      <t>CHP:</t>
    </r>
    <r>
      <rPr>
        <sz val="10"/>
        <rFont val="Calibri"/>
        <family val="2"/>
      </rPr>
      <t xml:space="preserve"> Custo da hora/palestra/vivencial-artístico cultural)</t>
    </r>
  </si>
  <si>
    <r>
      <rPr>
        <b/>
        <sz val="10"/>
        <rFont val="Calibri"/>
        <family val="2"/>
      </rPr>
      <t>I%:</t>
    </r>
    <r>
      <rPr>
        <sz val="10"/>
        <rFont val="Calibri"/>
        <family val="2"/>
      </rPr>
      <t xml:space="preserve"> Índice de participação adicional</t>
    </r>
  </si>
  <si>
    <t>Para palestra única, ver a tabela principal</t>
  </si>
  <si>
    <t>CÁLCULO</t>
  </si>
  <si>
    <t>Curso, Palestra ou Vivencial/Art-Cult?</t>
  </si>
  <si>
    <r>
      <t xml:space="preserve">Valor </t>
    </r>
    <r>
      <rPr>
        <b/>
        <sz val="11"/>
        <rFont val="Calibri"/>
        <family val="2"/>
      </rPr>
      <t>hora-aula</t>
    </r>
    <r>
      <rPr>
        <sz val="11"/>
        <rFont val="Calibri"/>
        <family val="2"/>
      </rPr>
      <t xml:space="preserve"> Curso ou
Valor total da Palestra/Vivencial Art-Cult</t>
    </r>
  </si>
  <si>
    <t>Quantidade de palestras iguais no mesmo dia:</t>
  </si>
  <si>
    <t xml:space="preserve">Inserir a carga horária total: </t>
  </si>
  <si>
    <t>Quantidade:</t>
  </si>
  <si>
    <t>Valor da Participação do Sescoop/RS h/a</t>
  </si>
  <si>
    <t>1ª Palestra:</t>
  </si>
  <si>
    <t xml:space="preserve">Valor participação Sescoop/RS (hora-aula x carga horária): </t>
  </si>
  <si>
    <t>2ª Palestra</t>
  </si>
  <si>
    <t>Contrapartida da Cooperativa h/a</t>
  </si>
  <si>
    <t>3ª Palestra</t>
  </si>
  <si>
    <t xml:space="preserve">Valor participação Cooperativa (hora-aula x carga horária): </t>
  </si>
  <si>
    <t>Total Sescoop/RS:</t>
  </si>
  <si>
    <t>Total Cooperativa:</t>
  </si>
  <si>
    <t>CÁLCULO DE APOIO - SESCOOP/RS x COOPERATIVA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</si>
</sst>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R$-416]\ * #,##0.00_-;\-[$R$-416]\ * #,##0.00_-;_-[$R$-416]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0" fillId="2" borderId="0" xfId="0" applyFill="1"/>
    <xf numFmtId="0" fontId="3" fillId="2" borderId="0" xfId="0" applyFont="1" applyFill="1"/>
    <xf numFmtId="9" fontId="3" fillId="2" borderId="0" xfId="1" applyFont="1" applyFill="1" applyProtection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4" fillId="0" borderId="0" xfId="0" applyFont="1" applyAlignment="1">
      <alignment horizontal="center"/>
    </xf>
    <xf numFmtId="0" fontId="0" fillId="0" borderId="5" xfId="0" applyBorder="1"/>
    <xf numFmtId="0" fontId="0" fillId="2" borderId="0" xfId="0" applyFill="1" applyAlignment="1">
      <alignment horizontal="center" vertical="center"/>
    </xf>
    <xf numFmtId="0" fontId="6" fillId="3" borderId="9" xfId="0" applyFont="1" applyFill="1" applyBorder="1"/>
    <xf numFmtId="0" fontId="6" fillId="3" borderId="0" xfId="0" applyFont="1" applyFill="1"/>
    <xf numFmtId="0" fontId="6" fillId="3" borderId="10" xfId="0" applyFont="1" applyFill="1" applyBorder="1"/>
    <xf numFmtId="0" fontId="6" fillId="0" borderId="0" xfId="0" applyFont="1"/>
    <xf numFmtId="0" fontId="8" fillId="3" borderId="6" xfId="0" applyFont="1" applyFill="1" applyBorder="1"/>
    <xf numFmtId="0" fontId="6" fillId="3" borderId="7" xfId="0" applyFont="1" applyFill="1" applyBorder="1"/>
    <xf numFmtId="0" fontId="6" fillId="3" borderId="8" xfId="0" applyFont="1" applyFill="1" applyBorder="1"/>
    <xf numFmtId="0" fontId="8" fillId="3" borderId="9" xfId="0" applyFont="1" applyFill="1" applyBorder="1"/>
    <xf numFmtId="0" fontId="6" fillId="3" borderId="14" xfId="0" applyFont="1" applyFill="1" applyBorder="1"/>
    <xf numFmtId="0" fontId="6" fillId="4" borderId="15" xfId="0" applyFont="1" applyFill="1" applyBorder="1"/>
    <xf numFmtId="164" fontId="11" fillId="4" borderId="16" xfId="0" applyNumberFormat="1" applyFont="1" applyFill="1" applyBorder="1"/>
    <xf numFmtId="0" fontId="6" fillId="4" borderId="17" xfId="0" applyFont="1" applyFill="1" applyBorder="1"/>
    <xf numFmtId="0" fontId="6" fillId="4" borderId="18" xfId="0" applyFont="1" applyFill="1" applyBorder="1"/>
    <xf numFmtId="164" fontId="11" fillId="4" borderId="19" xfId="0" applyNumberFormat="1" applyFont="1" applyFill="1" applyBorder="1"/>
    <xf numFmtId="0" fontId="6" fillId="3" borderId="20" xfId="0" applyFont="1" applyFill="1" applyBorder="1"/>
    <xf numFmtId="0" fontId="8" fillId="3" borderId="11" xfId="0" applyFont="1" applyFill="1" applyBorder="1"/>
    <xf numFmtId="0" fontId="6" fillId="3" borderId="12" xfId="0" applyFont="1" applyFill="1" applyBorder="1"/>
    <xf numFmtId="9" fontId="11" fillId="4" borderId="21" xfId="0" applyNumberFormat="1" applyFont="1" applyFill="1" applyBorder="1" applyAlignment="1">
      <alignment horizontal="center"/>
    </xf>
    <xf numFmtId="0" fontId="6" fillId="3" borderId="13" xfId="0" applyFont="1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0" xfId="0" applyFill="1" applyAlignment="1">
      <alignment horizontal="left" vertical="top" wrapText="1"/>
    </xf>
    <xf numFmtId="0" fontId="6" fillId="0" borderId="0" xfId="0" applyFont="1" applyAlignment="1">
      <alignment horizontal="right"/>
    </xf>
    <xf numFmtId="0" fontId="7" fillId="5" borderId="21" xfId="0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6" fillId="5" borderId="21" xfId="0" applyFont="1" applyFill="1" applyBorder="1" applyAlignment="1" applyProtection="1">
      <alignment horizontal="center"/>
      <protection locked="0"/>
    </xf>
    <xf numFmtId="9" fontId="2" fillId="6" borderId="0" xfId="0" applyNumberFormat="1" applyFont="1" applyFill="1" applyAlignment="1">
      <alignment horizontal="center" vertical="top" wrapText="1"/>
    </xf>
    <xf numFmtId="0" fontId="2" fillId="6" borderId="0" xfId="0" applyFont="1" applyFill="1" applyAlignment="1">
      <alignment horizontal="center"/>
    </xf>
    <xf numFmtId="0" fontId="0" fillId="6" borderId="22" xfId="0" applyFill="1" applyBorder="1"/>
    <xf numFmtId="0" fontId="0" fillId="6" borderId="23" xfId="0" applyFill="1" applyBorder="1" applyAlignment="1">
      <alignment horizontal="left" vertical="top" wrapText="1"/>
    </xf>
    <xf numFmtId="0" fontId="0" fillId="6" borderId="24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4" fontId="17" fillId="3" borderId="15" xfId="0" applyNumberFormat="1" applyFont="1" applyFill="1" applyBorder="1" applyAlignment="1">
      <alignment horizontal="center"/>
    </xf>
    <xf numFmtId="164" fontId="17" fillId="3" borderId="19" xfId="0" applyNumberFormat="1" applyFont="1" applyFill="1" applyBorder="1" applyAlignment="1">
      <alignment horizontal="center"/>
    </xf>
    <xf numFmtId="164" fontId="17" fillId="4" borderId="15" xfId="0" applyNumberFormat="1" applyFont="1" applyFill="1" applyBorder="1" applyAlignment="1">
      <alignment horizontal="center"/>
    </xf>
    <xf numFmtId="164" fontId="17" fillId="4" borderId="19" xfId="0" applyNumberFormat="1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164" fontId="17" fillId="4" borderId="16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13" fillId="5" borderId="15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 locked="0"/>
    </xf>
    <xf numFmtId="0" fontId="13" fillId="5" borderId="19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164" fontId="16" fillId="5" borderId="25" xfId="0" applyNumberFormat="1" applyFont="1" applyFill="1" applyBorder="1" applyAlignment="1" applyProtection="1">
      <alignment horizontal="center"/>
      <protection locked="0"/>
    </xf>
    <xf numFmtId="164" fontId="16" fillId="5" borderId="20" xfId="0" applyNumberFormat="1" applyFont="1" applyFill="1" applyBorder="1" applyAlignment="1" applyProtection="1">
      <alignment horizontal="center"/>
      <protection locked="0"/>
    </xf>
    <xf numFmtId="164" fontId="16" fillId="5" borderId="26" xfId="0" applyNumberFormat="1" applyFont="1" applyFill="1" applyBorder="1" applyAlignment="1" applyProtection="1">
      <alignment horizontal="center"/>
      <protection locked="0"/>
    </xf>
    <xf numFmtId="164" fontId="16" fillId="5" borderId="27" xfId="0" applyNumberFormat="1" applyFont="1" applyFill="1" applyBorder="1" applyAlignment="1" applyProtection="1">
      <alignment horizontal="center"/>
      <protection locked="0"/>
    </xf>
    <xf numFmtId="164" fontId="16" fillId="5" borderId="14" xfId="0" applyNumberFormat="1" applyFont="1" applyFill="1" applyBorder="1" applyAlignment="1" applyProtection="1">
      <alignment horizontal="center"/>
      <protection locked="0"/>
    </xf>
    <xf numFmtId="164" fontId="16" fillId="5" borderId="28" xfId="0" applyNumberFormat="1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left" vertical="top" wrapText="1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9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color theme="0" tint="-0.14996795556505021"/>
      </font>
      <fill>
        <patternFill>
          <bgColor theme="0" tint="-0.14996795556505021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 tint="-0.14996795556505021"/>
      </font>
      <fill>
        <patternFill>
          <fgColor theme="0" tint="-0.14993743705557422"/>
          <bgColor theme="0" tint="-0.14996795556505021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[1]Cálculo_Apoio_Sescoop!$E$14</c:f>
              <c:numCache>
                <c:formatCode>0%</c:formatCode>
                <c:ptCount val="1"/>
                <c:pt idx="0">
                  <c:v>0.57554285714285713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[1]Cálculo_Apoio_Sescoop!$E$13</c15:sqref>
                        </c15:formulaRef>
                      </c:ext>
                    </c:extLst>
                    <c:strCache>
                      <c:ptCount val="1"/>
                      <c:pt idx="0">
                        <c:v>Sescoop/RS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B6A-48C5-9EA0-90D61D9F11B0}"/>
            </c:ext>
          </c:extLst>
        </c:ser>
        <c:ser>
          <c:idx val="1"/>
          <c:order val="1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[1]Cálculo_Apoio_Sescoop!$F$14</c:f>
              <c:numCache>
                <c:formatCode>0%</c:formatCode>
                <c:ptCount val="1"/>
                <c:pt idx="0">
                  <c:v>0.42445714285714281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[1]Cálculo_Apoio_Sescoop!$F$13</c15:sqref>
                        </c15:formulaRef>
                      </c:ext>
                    </c:extLst>
                    <c:strCache>
                      <c:ptCount val="1"/>
                      <c:pt idx="0">
                        <c:v>Cooperativa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8B6A-48C5-9EA0-90D61D9F1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5707392"/>
        <c:axId val="145708928"/>
      </c:barChart>
      <c:catAx>
        <c:axId val="145707392"/>
        <c:scaling>
          <c:orientation val="minMax"/>
        </c:scaling>
        <c:delete val="1"/>
        <c:axPos val="l"/>
        <c:majorTickMark val="out"/>
        <c:minorTickMark val="none"/>
        <c:tickLblPos val="none"/>
        <c:crossAx val="145708928"/>
        <c:crosses val="autoZero"/>
        <c:auto val="1"/>
        <c:lblAlgn val="ctr"/>
        <c:lblOffset val="100"/>
        <c:noMultiLvlLbl val="0"/>
      </c:catAx>
      <c:valAx>
        <c:axId val="145708928"/>
        <c:scaling>
          <c:orientation val="minMax"/>
          <c:min val="0"/>
        </c:scaling>
        <c:delete val="1"/>
        <c:axPos val="b"/>
        <c:numFmt formatCode="0%" sourceLinked="1"/>
        <c:majorTickMark val="out"/>
        <c:minorTickMark val="none"/>
        <c:tickLblPos val="none"/>
        <c:crossAx val="14570739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391322353362561"/>
          <c:y val="0.5543185947910354"/>
          <c:w val="0.37217355293274912"/>
          <c:h val="0.126405353177006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47</xdr:row>
      <xdr:rowOff>76200</xdr:rowOff>
    </xdr:from>
    <xdr:to>
      <xdr:col>9</xdr:col>
      <xdr:colOff>590550</xdr:colOff>
      <xdr:row>56</xdr:row>
      <xdr:rowOff>152400</xdr:rowOff>
    </xdr:to>
    <xdr:graphicFrame macro="">
      <xdr:nvGraphicFramePr>
        <xdr:cNvPr id="2" name="Gráfico 3">
          <a:extLst>
            <a:ext uri="{FF2B5EF4-FFF2-40B4-BE49-F238E27FC236}">
              <a16:creationId xmlns:a16="http://schemas.microsoft.com/office/drawing/2014/main" id="{533F1165-4C13-40D7-AD88-62223787EE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266700</xdr:colOff>
      <xdr:row>48</xdr:row>
      <xdr:rowOff>9525</xdr:rowOff>
    </xdr:from>
    <xdr:ext cx="1800878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657A47F6-9591-462F-AAF9-F0AE4E8E573E}"/>
            </a:ext>
          </a:extLst>
        </xdr:cNvPr>
        <xdr:cNvSpPr txBox="1"/>
      </xdr:nvSpPr>
      <xdr:spPr>
        <a:xfrm>
          <a:off x="2324100" y="5772150"/>
          <a:ext cx="180087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DEMONSTRATIVO</a:t>
          </a:r>
          <a:r>
            <a:rPr lang="pt-BR" sz="1100" b="1" baseline="0"/>
            <a:t> GRÁFICO</a:t>
          </a:r>
          <a:endParaRPr lang="pt-BR" sz="1100" b="1"/>
        </a:p>
      </xdr:txBody>
    </xdr:sp>
    <xdr:clientData/>
  </xdr:oneCellAnchor>
  <xdr:twoCellAnchor editAs="oneCell">
    <xdr:from>
      <xdr:col>1</xdr:col>
      <xdr:colOff>104775</xdr:colOff>
      <xdr:row>14</xdr:row>
      <xdr:rowOff>152400</xdr:rowOff>
    </xdr:from>
    <xdr:to>
      <xdr:col>3</xdr:col>
      <xdr:colOff>688715</xdr:colOff>
      <xdr:row>15</xdr:row>
      <xdr:rowOff>190500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8305B021-2603-40F3-8916-80E9DA33B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8125" y="257175"/>
          <a:ext cx="1307840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225C5D-6946-4E59-8241-B92E758BE42C}">
  <dimension ref="B1:V67"/>
  <sheetViews>
    <sheetView showGridLines="0" tabSelected="1" topLeftCell="A17" zoomScaleNormal="100" workbookViewId="0">
      <selection activeCell="O33" sqref="O33:R34"/>
    </sheetView>
  </sheetViews>
  <sheetFormatPr defaultRowHeight="15" customHeight="1" zeroHeight="1" x14ac:dyDescent="0.25"/>
  <cols>
    <col min="1" max="1" width="2" style="1" customWidth="1"/>
    <col min="2" max="2" width="1.7109375" style="1" customWidth="1"/>
    <col min="3" max="3" width="9.140625" style="1"/>
    <col min="4" max="4" width="11" style="1" customWidth="1"/>
    <col min="5" max="5" width="7" style="1" customWidth="1"/>
    <col min="6" max="6" width="10.42578125" style="1" customWidth="1"/>
    <col min="7" max="7" width="7.85546875" style="1" customWidth="1"/>
    <col min="8" max="8" width="12.140625" style="1" customWidth="1"/>
    <col min="9" max="9" width="11.28515625" style="1" customWidth="1"/>
    <col min="10" max="10" width="10.140625" style="1" customWidth="1"/>
    <col min="11" max="11" width="11.85546875" style="1" customWidth="1"/>
    <col min="12" max="13" width="2" style="1" customWidth="1"/>
    <col min="14" max="14" width="1.140625" style="1" customWidth="1"/>
    <col min="15" max="15" width="17.140625" style="1" customWidth="1"/>
    <col min="16" max="17" width="8.85546875" style="1" customWidth="1"/>
    <col min="18" max="18" width="9.140625" style="1"/>
    <col min="19" max="19" width="1.28515625" style="1" customWidth="1"/>
    <col min="20" max="16384" width="9.140625" style="1"/>
  </cols>
  <sheetData>
    <row r="1" spans="2:13" ht="14.25" hidden="1" customHeight="1" x14ac:dyDescent="0.25">
      <c r="B1"/>
      <c r="C1"/>
      <c r="D1"/>
      <c r="E1"/>
      <c r="F1"/>
      <c r="G1"/>
      <c r="H1"/>
      <c r="I1"/>
      <c r="J1" t="s">
        <v>0</v>
      </c>
      <c r="K1"/>
      <c r="L1"/>
      <c r="M1"/>
    </row>
    <row r="2" spans="2:13" ht="13.5" hidden="1" customHeight="1" x14ac:dyDescent="0.25">
      <c r="B2"/>
      <c r="C2"/>
      <c r="D2"/>
      <c r="E2"/>
      <c r="F2" t="s">
        <v>1</v>
      </c>
      <c r="G2"/>
      <c r="H2"/>
      <c r="I2"/>
      <c r="J2" t="s">
        <v>2</v>
      </c>
      <c r="K2"/>
      <c r="L2"/>
      <c r="M2"/>
    </row>
    <row r="3" spans="2:13" ht="15" hidden="1" customHeight="1" x14ac:dyDescent="0.25">
      <c r="B3"/>
      <c r="C3"/>
      <c r="D3"/>
      <c r="E3"/>
      <c r="F3" s="88">
        <f>IF(vlr_manual&lt;=vlr_curso,vlr_manual,((vlr_manual-vlr_curso)*indice_adicional)+vlr_curso)</f>
        <v>303.60000000000002</v>
      </c>
      <c r="G3" s="88"/>
      <c r="H3" s="88"/>
      <c r="I3" s="88"/>
      <c r="J3" t="s">
        <v>3</v>
      </c>
      <c r="K3"/>
      <c r="L3"/>
      <c r="M3"/>
    </row>
    <row r="4" spans="2:13" ht="15.75" hidden="1" customHeight="1" x14ac:dyDescent="0.25">
      <c r="B4"/>
      <c r="C4"/>
      <c r="D4"/>
      <c r="E4"/>
      <c r="F4"/>
      <c r="G4"/>
      <c r="H4"/>
      <c r="I4">
        <f>apoio_sescoop_curso*K36</f>
        <v>2125.2000000000003</v>
      </c>
      <c r="J4"/>
      <c r="K4"/>
      <c r="L4"/>
      <c r="M4"/>
    </row>
    <row r="5" spans="2:13" ht="12.75" hidden="1" customHeight="1" x14ac:dyDescent="0.25">
      <c r="B5"/>
      <c r="C5"/>
      <c r="D5"/>
      <c r="E5"/>
      <c r="F5" t="s">
        <v>4</v>
      </c>
      <c r="G5"/>
      <c r="H5"/>
      <c r="I5"/>
      <c r="J5"/>
      <c r="K5"/>
      <c r="L5"/>
      <c r="M5"/>
    </row>
    <row r="6" spans="2:13" ht="11.25" hidden="1" customHeight="1" x14ac:dyDescent="0.25">
      <c r="B6"/>
      <c r="C6"/>
      <c r="D6"/>
      <c r="E6"/>
      <c r="F6" s="88">
        <f>IF(vlr_manual&lt;=vlr_palestra,vlr_manual,((vlr_manual-$H$25)*indice_adicional)+vlr_palestra)</f>
        <v>375</v>
      </c>
      <c r="G6" s="88"/>
      <c r="H6" s="88"/>
      <c r="I6" s="88"/>
      <c r="J6"/>
      <c r="K6"/>
      <c r="L6"/>
      <c r="M6"/>
    </row>
    <row r="7" spans="2:13" ht="9.75" hidden="1" customHeight="1" x14ac:dyDescent="0.25">
      <c r="B7"/>
      <c r="C7"/>
      <c r="D7"/>
      <c r="E7"/>
      <c r="F7"/>
      <c r="G7"/>
      <c r="H7"/>
      <c r="I7"/>
      <c r="J7"/>
      <c r="K7"/>
      <c r="L7"/>
      <c r="M7"/>
    </row>
    <row r="8" spans="2:13" ht="19.5" hidden="1" customHeight="1" x14ac:dyDescent="0.25">
      <c r="B8"/>
      <c r="C8"/>
      <c r="D8"/>
      <c r="E8"/>
      <c r="F8" t="s">
        <v>5</v>
      </c>
      <c r="G8"/>
      <c r="H8"/>
      <c r="I8"/>
      <c r="J8"/>
      <c r="K8"/>
      <c r="L8"/>
      <c r="M8"/>
    </row>
    <row r="9" spans="2:13" ht="15" hidden="1" customHeight="1" x14ac:dyDescent="0.25">
      <c r="B9"/>
      <c r="C9"/>
      <c r="D9"/>
      <c r="E9"/>
      <c r="F9" s="88">
        <f>IF(vlr_manual&lt;=K25,vlr_manual,((vlr_manual-$K$25)*indice_adicional)+K25)</f>
        <v>375</v>
      </c>
      <c r="G9" s="88"/>
      <c r="H9" s="88"/>
      <c r="I9" s="88"/>
      <c r="J9"/>
      <c r="K9"/>
      <c r="L9"/>
      <c r="M9"/>
    </row>
    <row r="10" spans="2:13" ht="15.75" hidden="1" customHeight="1" x14ac:dyDescent="0.25">
      <c r="B10"/>
      <c r="C10"/>
      <c r="D10"/>
      <c r="E10"/>
      <c r="F10"/>
      <c r="G10"/>
      <c r="H10"/>
      <c r="I10"/>
      <c r="J10"/>
      <c r="K10"/>
      <c r="L10"/>
      <c r="M10"/>
    </row>
    <row r="11" spans="2:13" ht="12" hidden="1" customHeight="1" x14ac:dyDescent="0.25">
      <c r="B11"/>
      <c r="C11"/>
      <c r="D11"/>
      <c r="E11"/>
      <c r="F11"/>
      <c r="G11"/>
      <c r="H11"/>
      <c r="I11"/>
      <c r="J11"/>
      <c r="K11"/>
      <c r="L11"/>
      <c r="M11"/>
    </row>
    <row r="12" spans="2:13" ht="10.5" hidden="1" customHeight="1" x14ac:dyDescent="0.25">
      <c r="B12"/>
      <c r="C12"/>
      <c r="D12"/>
      <c r="E12"/>
      <c r="F12"/>
      <c r="G12"/>
      <c r="H12"/>
      <c r="I12"/>
      <c r="J12"/>
      <c r="K12"/>
      <c r="L12"/>
      <c r="M12"/>
    </row>
    <row r="13" spans="2:13" ht="8.25" hidden="1" customHeight="1" x14ac:dyDescent="0.25">
      <c r="E13" s="2" t="s">
        <v>6</v>
      </c>
      <c r="F13" s="2" t="s">
        <v>7</v>
      </c>
      <c r="G13" s="2"/>
    </row>
    <row r="14" spans="2:13" ht="8.25" customHeight="1" thickBot="1" x14ac:dyDescent="0.3">
      <c r="E14" s="3">
        <f>G38/G33</f>
        <v>0.8096000000000001</v>
      </c>
      <c r="F14" s="3">
        <f>G42/G33</f>
        <v>0.19039999999999993</v>
      </c>
      <c r="G14" s="2"/>
    </row>
    <row r="15" spans="2:13" ht="18.75" x14ac:dyDescent="0.3">
      <c r="B15" s="4"/>
      <c r="C15" s="5"/>
      <c r="D15" s="5"/>
      <c r="E15" s="89" t="s">
        <v>34</v>
      </c>
      <c r="F15" s="90"/>
      <c r="G15" s="90"/>
      <c r="H15" s="90"/>
      <c r="I15" s="90"/>
      <c r="J15" s="90"/>
      <c r="K15" s="6"/>
      <c r="L15" s="7"/>
    </row>
    <row r="16" spans="2:13" ht="18.75" customHeight="1" x14ac:dyDescent="0.3">
      <c r="B16" s="8"/>
      <c r="C16"/>
      <c r="D16"/>
      <c r="E16" s="91"/>
      <c r="F16" s="91"/>
      <c r="G16" s="91"/>
      <c r="H16" s="91"/>
      <c r="I16" s="91"/>
      <c r="J16" s="91"/>
      <c r="K16" s="9"/>
      <c r="L16" s="10"/>
    </row>
    <row r="17" spans="2:22" ht="15" customHeight="1" x14ac:dyDescent="0.3">
      <c r="B17" s="8"/>
      <c r="C17"/>
      <c r="D17"/>
      <c r="E17" s="91"/>
      <c r="F17" s="91"/>
      <c r="G17" s="91"/>
      <c r="H17" s="91"/>
      <c r="I17" s="91"/>
      <c r="J17" s="91"/>
      <c r="K17" s="9"/>
      <c r="L17" s="10"/>
    </row>
    <row r="18" spans="2:22" ht="4.5" customHeight="1" x14ac:dyDescent="0.25">
      <c r="B18" s="8"/>
      <c r="C18"/>
      <c r="D18"/>
      <c r="E18"/>
      <c r="F18"/>
      <c r="G18"/>
      <c r="H18"/>
      <c r="I18"/>
      <c r="J18"/>
      <c r="K18"/>
      <c r="L18" s="10"/>
    </row>
    <row r="19" spans="2:22" x14ac:dyDescent="0.25">
      <c r="B19" s="8"/>
      <c r="C19" s="92" t="s">
        <v>8</v>
      </c>
      <c r="D19" s="93"/>
      <c r="E19" s="93"/>
      <c r="F19" s="93"/>
      <c r="G19" s="93"/>
      <c r="H19" s="93"/>
      <c r="I19" s="93"/>
      <c r="J19" s="93"/>
      <c r="K19" s="94"/>
      <c r="L19" s="10"/>
      <c r="V19" s="11"/>
    </row>
    <row r="20" spans="2:22" ht="5.25" customHeight="1" x14ac:dyDescent="0.25">
      <c r="B20" s="8"/>
      <c r="C20" s="12"/>
      <c r="D20" s="13"/>
      <c r="E20" s="13"/>
      <c r="F20" s="13"/>
      <c r="G20" s="13"/>
      <c r="H20" s="13"/>
      <c r="I20" s="13"/>
      <c r="J20" s="13"/>
      <c r="K20" s="14"/>
      <c r="L20" s="10"/>
      <c r="V20" s="11"/>
    </row>
    <row r="21" spans="2:22" ht="21" x14ac:dyDescent="0.35">
      <c r="B21" s="8"/>
      <c r="C21" s="85" t="s">
        <v>9</v>
      </c>
      <c r="D21" s="86"/>
      <c r="E21" s="86"/>
      <c r="F21" s="86"/>
      <c r="G21" s="86"/>
      <c r="H21" s="86"/>
      <c r="I21" s="86"/>
      <c r="J21" s="86"/>
      <c r="K21" s="87"/>
      <c r="L21" s="10"/>
      <c r="V21" s="11"/>
    </row>
    <row r="22" spans="2:22" ht="5.25" customHeight="1" x14ac:dyDescent="0.25">
      <c r="B22" s="8"/>
      <c r="C22" s="15"/>
      <c r="D22" s="15"/>
      <c r="E22" s="15"/>
      <c r="F22" s="15"/>
      <c r="G22" s="15"/>
      <c r="H22" s="15"/>
      <c r="I22" s="15"/>
      <c r="J22" s="15"/>
      <c r="K22" s="15"/>
      <c r="L22" s="10"/>
      <c r="V22" s="11"/>
    </row>
    <row r="23" spans="2:22" x14ac:dyDescent="0.25">
      <c r="B23" s="8"/>
      <c r="C23" s="16" t="s">
        <v>10</v>
      </c>
      <c r="D23" s="17"/>
      <c r="E23" s="17"/>
      <c r="F23" s="17"/>
      <c r="G23" s="17"/>
      <c r="H23" s="17"/>
      <c r="I23" s="17"/>
      <c r="J23" s="17"/>
      <c r="K23" s="18"/>
      <c r="L23" s="10"/>
      <c r="V23" s="11"/>
    </row>
    <row r="24" spans="2:22" ht="15.75" thickBot="1" x14ac:dyDescent="0.3">
      <c r="B24" s="8"/>
      <c r="C24" s="19" t="s">
        <v>11</v>
      </c>
      <c r="D24" s="13"/>
      <c r="E24" s="13"/>
      <c r="F24" s="13"/>
      <c r="G24" s="13"/>
      <c r="H24" s="13"/>
      <c r="I24" s="13"/>
      <c r="J24" s="20"/>
      <c r="K24" s="14"/>
      <c r="L24" s="10"/>
      <c r="V24" s="11"/>
    </row>
    <row r="25" spans="2:22" ht="15.75" thickBot="1" x14ac:dyDescent="0.3">
      <c r="B25" s="8"/>
      <c r="C25" s="19" t="s">
        <v>12</v>
      </c>
      <c r="D25" s="13"/>
      <c r="E25" s="21" t="s">
        <v>13</v>
      </c>
      <c r="F25" s="22">
        <v>256</v>
      </c>
      <c r="G25" s="23" t="s">
        <v>14</v>
      </c>
      <c r="H25" s="22">
        <v>5310</v>
      </c>
      <c r="I25" s="24" t="s">
        <v>15</v>
      </c>
      <c r="J25" s="23"/>
      <c r="K25" s="25">
        <v>7000</v>
      </c>
      <c r="L25" s="10"/>
      <c r="V25" s="11"/>
    </row>
    <row r="26" spans="2:22" ht="15.75" thickBot="1" x14ac:dyDescent="0.3">
      <c r="B26" s="8"/>
      <c r="C26" s="19" t="s">
        <v>16</v>
      </c>
      <c r="D26" s="13"/>
      <c r="E26" s="13"/>
      <c r="F26" s="13"/>
      <c r="G26" s="13"/>
      <c r="H26" s="13"/>
      <c r="I26" s="13"/>
      <c r="J26" s="26"/>
      <c r="K26" s="14"/>
      <c r="L26" s="10"/>
      <c r="V26" s="11"/>
    </row>
    <row r="27" spans="2:22" ht="15.75" thickBot="1" x14ac:dyDescent="0.3">
      <c r="B27" s="8"/>
      <c r="C27" s="27" t="s">
        <v>17</v>
      </c>
      <c r="D27" s="28"/>
      <c r="E27" s="28"/>
      <c r="F27" s="28"/>
      <c r="G27" s="29">
        <v>0.4</v>
      </c>
      <c r="H27" s="28"/>
      <c r="I27" s="28"/>
      <c r="J27" s="28"/>
      <c r="K27" s="30"/>
      <c r="L27" s="10"/>
      <c r="O27" s="56" t="s">
        <v>18</v>
      </c>
      <c r="P27" s="57"/>
      <c r="Q27" s="57"/>
      <c r="R27" s="58"/>
      <c r="V27" s="11"/>
    </row>
    <row r="28" spans="2:22" ht="6" customHeight="1" x14ac:dyDescent="0.25">
      <c r="B28" s="8"/>
      <c r="C28" s="15"/>
      <c r="D28" s="15"/>
      <c r="E28" s="15"/>
      <c r="F28" s="15"/>
      <c r="G28" s="15"/>
      <c r="H28" s="15"/>
      <c r="I28" s="15"/>
      <c r="J28" s="15"/>
      <c r="K28" s="15"/>
      <c r="L28" s="10"/>
      <c r="O28" s="59"/>
      <c r="P28" s="60"/>
      <c r="Q28" s="60"/>
      <c r="R28" s="61"/>
      <c r="V28" s="11"/>
    </row>
    <row r="29" spans="2:22" ht="15.75" customHeight="1" x14ac:dyDescent="0.25">
      <c r="B29" s="8"/>
      <c r="C29" s="65" t="s">
        <v>19</v>
      </c>
      <c r="D29" s="66"/>
      <c r="E29" s="66"/>
      <c r="F29" s="66"/>
      <c r="G29" s="66"/>
      <c r="H29" s="66"/>
      <c r="I29" s="66"/>
      <c r="J29" s="66"/>
      <c r="K29" s="67"/>
      <c r="L29" s="10"/>
      <c r="O29" s="59"/>
      <c r="P29" s="60"/>
      <c r="Q29" s="60"/>
      <c r="R29" s="61"/>
      <c r="V29" s="11"/>
    </row>
    <row r="30" spans="2:22" ht="16.5" customHeight="1" thickBot="1" x14ac:dyDescent="0.3">
      <c r="B30" s="8"/>
      <c r="C30" s="68"/>
      <c r="D30" s="69"/>
      <c r="E30" s="69"/>
      <c r="F30" s="69"/>
      <c r="G30" s="69"/>
      <c r="H30" s="69"/>
      <c r="I30" s="69"/>
      <c r="J30" s="69"/>
      <c r="K30" s="70"/>
      <c r="L30" s="10"/>
      <c r="O30" s="62"/>
      <c r="P30" s="63"/>
      <c r="Q30" s="63"/>
      <c r="R30" s="64"/>
      <c r="V30" s="11"/>
    </row>
    <row r="31" spans="2:22" ht="16.5" thickBot="1" x14ac:dyDescent="0.3">
      <c r="B31" s="8"/>
      <c r="C31" s="71" t="s">
        <v>20</v>
      </c>
      <c r="D31" s="72"/>
      <c r="E31" s="72"/>
      <c r="F31" s="72"/>
      <c r="G31" s="73" t="s">
        <v>0</v>
      </c>
      <c r="H31" s="74"/>
      <c r="I31" s="74"/>
      <c r="J31" s="74"/>
      <c r="K31" s="75"/>
      <c r="L31" s="10"/>
      <c r="V31" s="11"/>
    </row>
    <row r="32" spans="2:22" ht="6.75" customHeight="1" thickBot="1" x14ac:dyDescent="0.3">
      <c r="B32" s="8"/>
      <c r="C32" s="15"/>
      <c r="D32" s="15"/>
      <c r="E32" s="15"/>
      <c r="F32" s="15"/>
      <c r="G32" s="15"/>
      <c r="H32" s="15"/>
      <c r="I32" s="15"/>
      <c r="J32" s="15"/>
      <c r="K32" s="15"/>
      <c r="L32" s="10"/>
      <c r="N32" s="31"/>
      <c r="O32" s="32"/>
      <c r="P32" s="32"/>
      <c r="Q32" s="32"/>
      <c r="R32" s="32"/>
      <c r="S32" s="33"/>
      <c r="V32" s="11"/>
    </row>
    <row r="33" spans="2:22" ht="15.75" customHeight="1" x14ac:dyDescent="0.25">
      <c r="B33" s="8"/>
      <c r="C33" s="76" t="s">
        <v>21</v>
      </c>
      <c r="D33" s="77"/>
      <c r="E33" s="77"/>
      <c r="F33" s="77"/>
      <c r="G33" s="78">
        <v>375</v>
      </c>
      <c r="H33" s="79"/>
      <c r="I33" s="79"/>
      <c r="J33" s="79"/>
      <c r="K33" s="80"/>
      <c r="L33" s="10"/>
      <c r="N33" s="34"/>
      <c r="O33" s="84" t="s">
        <v>22</v>
      </c>
      <c r="P33" s="84"/>
      <c r="Q33" s="84"/>
      <c r="R33" s="84"/>
      <c r="S33" s="35"/>
      <c r="V33" s="11"/>
    </row>
    <row r="34" spans="2:22" ht="15.75" thickBot="1" x14ac:dyDescent="0.3">
      <c r="B34" s="8"/>
      <c r="C34" s="71"/>
      <c r="D34" s="72"/>
      <c r="E34" s="72"/>
      <c r="F34" s="72"/>
      <c r="G34" s="81"/>
      <c r="H34" s="82"/>
      <c r="I34" s="82"/>
      <c r="J34" s="82"/>
      <c r="K34" s="83"/>
      <c r="L34" s="10"/>
      <c r="N34" s="34"/>
      <c r="O34" s="84"/>
      <c r="P34" s="84"/>
      <c r="Q34" s="84"/>
      <c r="R34" s="84"/>
      <c r="S34" s="35"/>
      <c r="V34" s="11"/>
    </row>
    <row r="35" spans="2:22" ht="7.5" customHeight="1" thickBot="1" x14ac:dyDescent="0.3">
      <c r="B35" s="8"/>
      <c r="C35" s="15"/>
      <c r="D35" s="15"/>
      <c r="E35" s="15"/>
      <c r="F35" s="15"/>
      <c r="G35" s="15"/>
      <c r="H35" s="15"/>
      <c r="I35" s="15"/>
      <c r="J35" s="15"/>
      <c r="K35" s="15"/>
      <c r="L35" s="10"/>
      <c r="N35" s="34"/>
      <c r="O35" s="36"/>
      <c r="P35" s="36"/>
      <c r="Q35" s="36"/>
      <c r="R35" s="36"/>
      <c r="S35" s="35"/>
      <c r="V35" s="11"/>
    </row>
    <row r="36" spans="2:22" ht="16.5" customHeight="1" thickBot="1" x14ac:dyDescent="0.3">
      <c r="B36" s="8"/>
      <c r="C36" s="15"/>
      <c r="D36" s="15"/>
      <c r="E36" s="15"/>
      <c r="F36" s="15"/>
      <c r="G36" s="15"/>
      <c r="H36" s="15"/>
      <c r="I36" s="15"/>
      <c r="J36" s="37" t="s">
        <v>23</v>
      </c>
      <c r="K36" s="38">
        <v>7</v>
      </c>
      <c r="L36" s="10"/>
      <c r="N36" s="34"/>
      <c r="O36" s="39" t="s">
        <v>24</v>
      </c>
      <c r="P36" s="40">
        <v>3</v>
      </c>
      <c r="Q36" s="36"/>
      <c r="R36" s="36"/>
      <c r="S36" s="35"/>
      <c r="V36" s="11"/>
    </row>
    <row r="37" spans="2:22" ht="7.5" customHeight="1" thickBot="1" x14ac:dyDescent="0.3">
      <c r="B37" s="8"/>
      <c r="C37" s="15"/>
      <c r="D37" s="15"/>
      <c r="E37" s="15"/>
      <c r="F37" s="15"/>
      <c r="G37" s="15"/>
      <c r="H37" s="15"/>
      <c r="I37" s="15"/>
      <c r="J37" s="15"/>
      <c r="K37" s="15"/>
      <c r="L37" s="10"/>
      <c r="N37" s="34"/>
      <c r="O37" s="39"/>
      <c r="P37" s="39"/>
      <c r="Q37" s="39"/>
      <c r="R37" s="39"/>
      <c r="S37" s="35"/>
      <c r="V37" s="11"/>
    </row>
    <row r="38" spans="2:22" ht="16.5" thickBot="1" x14ac:dyDescent="0.3">
      <c r="B38" s="8"/>
      <c r="C38" s="53" t="s">
        <v>25</v>
      </c>
      <c r="D38" s="54"/>
      <c r="E38" s="54"/>
      <c r="F38" s="54"/>
      <c r="G38" s="51">
        <f>IF(G31=J3,F9,IF(G31=J2,apoio_sescoop_palestra,IF(G31=J1,apoio_sescoop_curso,"")))</f>
        <v>303.60000000000002</v>
      </c>
      <c r="H38" s="55"/>
      <c r="I38" s="55"/>
      <c r="J38" s="55"/>
      <c r="K38" s="52"/>
      <c r="L38" s="10"/>
      <c r="N38" s="34"/>
      <c r="O38" s="39" t="s">
        <v>26</v>
      </c>
      <c r="P38" s="51">
        <f>G38</f>
        <v>303.60000000000002</v>
      </c>
      <c r="Q38" s="52"/>
      <c r="R38" s="41" t="str">
        <f>"(100%)"</f>
        <v>(100%)</v>
      </c>
      <c r="S38" s="35"/>
      <c r="V38" s="11"/>
    </row>
    <row r="39" spans="2:22" ht="8.25" customHeight="1" thickBot="1" x14ac:dyDescent="0.3">
      <c r="B39" s="8"/>
      <c r="C39" s="15"/>
      <c r="D39" s="15"/>
      <c r="E39" s="15"/>
      <c r="F39" s="15"/>
      <c r="G39" s="15"/>
      <c r="H39" s="15"/>
      <c r="I39" s="15"/>
      <c r="J39" s="15"/>
      <c r="K39" s="15"/>
      <c r="L39" s="10"/>
      <c r="N39" s="34"/>
      <c r="O39" s="39"/>
      <c r="P39" s="39"/>
      <c r="Q39" s="39"/>
      <c r="R39" s="42"/>
      <c r="S39" s="35"/>
      <c r="V39" s="11"/>
    </row>
    <row r="40" spans="2:22" ht="16.5" thickBot="1" x14ac:dyDescent="0.3">
      <c r="B40" s="8"/>
      <c r="C40" s="15"/>
      <c r="D40" s="15"/>
      <c r="E40" s="15"/>
      <c r="F40" s="15"/>
      <c r="G40" s="15"/>
      <c r="H40" s="15"/>
      <c r="I40" s="37" t="s">
        <v>27</v>
      </c>
      <c r="J40" s="49">
        <f>IF(G31=J1,I4,IF(G31=J2,apoio_sescoop_palestra,IF(G31=J3,F9,"")))</f>
        <v>2125.2000000000003</v>
      </c>
      <c r="K40" s="50"/>
      <c r="L40" s="10"/>
      <c r="N40" s="34"/>
      <c r="O40" s="39" t="s">
        <v>28</v>
      </c>
      <c r="P40" s="51">
        <f>P38*0.2</f>
        <v>60.720000000000006</v>
      </c>
      <c r="Q40" s="52"/>
      <c r="R40" s="41" t="str">
        <f>"(20%)"</f>
        <v>(20%)</v>
      </c>
      <c r="S40" s="35"/>
      <c r="V40" s="11"/>
    </row>
    <row r="41" spans="2:22" ht="8.25" customHeight="1" thickBot="1" x14ac:dyDescent="0.3">
      <c r="B41" s="8"/>
      <c r="C41" s="15"/>
      <c r="D41" s="15"/>
      <c r="E41" s="15"/>
      <c r="F41" s="15"/>
      <c r="G41" s="15"/>
      <c r="H41" s="15"/>
      <c r="I41" s="15"/>
      <c r="J41" s="15"/>
      <c r="K41" s="15"/>
      <c r="L41" s="10"/>
      <c r="N41" s="34"/>
      <c r="O41" s="39"/>
      <c r="P41" s="39"/>
      <c r="Q41" s="39"/>
      <c r="R41" s="42"/>
      <c r="S41" s="35"/>
      <c r="V41" s="11"/>
    </row>
    <row r="42" spans="2:22" ht="16.5" thickBot="1" x14ac:dyDescent="0.3">
      <c r="B42" s="8"/>
      <c r="C42" s="53" t="s">
        <v>29</v>
      </c>
      <c r="D42" s="54"/>
      <c r="E42" s="54"/>
      <c r="F42" s="54"/>
      <c r="G42" s="51">
        <f>IFERROR(G33-G38,"")</f>
        <v>71.399999999999977</v>
      </c>
      <c r="H42" s="55"/>
      <c r="I42" s="55"/>
      <c r="J42" s="55"/>
      <c r="K42" s="52"/>
      <c r="L42" s="10"/>
      <c r="N42" s="34"/>
      <c r="O42" s="39" t="s">
        <v>30</v>
      </c>
      <c r="P42" s="51">
        <f>P38*0.1</f>
        <v>30.360000000000003</v>
      </c>
      <c r="Q42" s="52"/>
      <c r="R42" s="41" t="str">
        <f>"(10%)"</f>
        <v>(10%)</v>
      </c>
      <c r="S42" s="35"/>
      <c r="V42" s="11"/>
    </row>
    <row r="43" spans="2:22" ht="8.25" customHeight="1" thickBot="1" x14ac:dyDescent="0.3">
      <c r="B43" s="8"/>
      <c r="C43" s="15"/>
      <c r="D43" s="15"/>
      <c r="E43" s="15"/>
      <c r="F43" s="15"/>
      <c r="G43" s="15"/>
      <c r="H43" s="15"/>
      <c r="I43" s="15"/>
      <c r="J43" s="15"/>
      <c r="K43" s="15"/>
      <c r="L43" s="10"/>
      <c r="N43" s="34"/>
      <c r="O43" s="39"/>
      <c r="P43" s="39"/>
      <c r="Q43" s="39"/>
      <c r="R43" s="39"/>
      <c r="S43" s="35"/>
      <c r="V43" s="11"/>
    </row>
    <row r="44" spans="2:22" ht="16.5" thickBot="1" x14ac:dyDescent="0.3">
      <c r="B44" s="8"/>
      <c r="C44" s="15"/>
      <c r="D44" s="15"/>
      <c r="E44" s="15"/>
      <c r="F44" s="15"/>
      <c r="G44" s="15"/>
      <c r="H44" s="15"/>
      <c r="I44" s="37" t="s">
        <v>31</v>
      </c>
      <c r="J44" s="49">
        <f>IF(G31=J1,(vlr_manual*K36)-J40,IF(G31=J2,vlr_manual-J40,IF(G31=J3,vlr_manual-J40,"")))</f>
        <v>499.79999999999973</v>
      </c>
      <c r="K44" s="50"/>
      <c r="L44" s="10"/>
      <c r="N44" s="34"/>
      <c r="O44" s="39" t="s">
        <v>32</v>
      </c>
      <c r="P44" s="51">
        <f>IF($P$36=1,$P$38,IF($P$36=2,SUM(P38,P40),IF($P$36=3,SUM(P38,P40,P42))))</f>
        <v>394.68000000000006</v>
      </c>
      <c r="Q44" s="52"/>
      <c r="R44" s="39"/>
      <c r="S44" s="35"/>
      <c r="V44" s="11"/>
    </row>
    <row r="45" spans="2:22" ht="8.25" customHeight="1" thickBot="1" x14ac:dyDescent="0.3">
      <c r="B45" s="8"/>
      <c r="C45" s="15"/>
      <c r="D45" s="15"/>
      <c r="E45" s="15"/>
      <c r="F45" s="15"/>
      <c r="G45" s="15"/>
      <c r="H45" s="15"/>
      <c r="I45" s="15"/>
      <c r="J45" s="15"/>
      <c r="K45" s="15"/>
      <c r="L45" s="10"/>
      <c r="N45" s="34"/>
      <c r="O45" s="36"/>
      <c r="P45" s="36"/>
      <c r="Q45" s="36"/>
      <c r="R45" s="36"/>
      <c r="S45" s="35"/>
      <c r="V45" s="11"/>
    </row>
    <row r="46" spans="2:22" ht="17.25" customHeight="1" thickBot="1" x14ac:dyDescent="0.3">
      <c r="B46" s="8"/>
      <c r="C46" s="15"/>
      <c r="D46" s="15"/>
      <c r="E46" s="15"/>
      <c r="F46" s="15"/>
      <c r="G46" s="15"/>
      <c r="H46" s="15"/>
      <c r="I46" s="15"/>
      <c r="J46" s="15"/>
      <c r="K46" s="15"/>
      <c r="L46" s="10"/>
      <c r="N46" s="34"/>
      <c r="O46" s="36" t="s">
        <v>33</v>
      </c>
      <c r="P46" s="51">
        <f>(vlr_manual*P36)-P44</f>
        <v>730.31999999999994</v>
      </c>
      <c r="Q46" s="52"/>
      <c r="R46" s="36"/>
      <c r="S46" s="35"/>
      <c r="V46" s="11"/>
    </row>
    <row r="47" spans="2:22" ht="8.25" customHeight="1" thickBot="1" x14ac:dyDescent="0.3">
      <c r="B47" s="8"/>
      <c r="C47" s="15"/>
      <c r="D47" s="15"/>
      <c r="E47" s="15"/>
      <c r="F47" s="15"/>
      <c r="G47" s="15"/>
      <c r="H47" s="15"/>
      <c r="I47" s="15"/>
      <c r="J47" s="15"/>
      <c r="K47" s="15"/>
      <c r="L47" s="10"/>
      <c r="N47" s="43"/>
      <c r="O47" s="44"/>
      <c r="P47" s="44"/>
      <c r="Q47" s="44"/>
      <c r="R47" s="44"/>
      <c r="S47" s="45"/>
      <c r="V47" s="11"/>
    </row>
    <row r="48" spans="2:22" x14ac:dyDescent="0.25">
      <c r="B48" s="8"/>
      <c r="L48" s="10"/>
      <c r="V48" s="11"/>
    </row>
    <row r="49" spans="2:22" x14ac:dyDescent="0.25">
      <c r="B49" s="8"/>
      <c r="L49" s="10"/>
      <c r="V49" s="11"/>
    </row>
    <row r="50" spans="2:22" x14ac:dyDescent="0.25">
      <c r="B50" s="8"/>
      <c r="L50" s="10"/>
      <c r="V50" s="11"/>
    </row>
    <row r="51" spans="2:22" x14ac:dyDescent="0.25">
      <c r="B51" s="8"/>
      <c r="L51" s="10"/>
      <c r="V51" s="11"/>
    </row>
    <row r="52" spans="2:22" x14ac:dyDescent="0.25">
      <c r="B52" s="8"/>
      <c r="L52" s="10"/>
      <c r="V52" s="11"/>
    </row>
    <row r="53" spans="2:22" x14ac:dyDescent="0.25">
      <c r="B53" s="8"/>
      <c r="L53" s="10"/>
      <c r="V53" s="11"/>
    </row>
    <row r="54" spans="2:22" x14ac:dyDescent="0.25">
      <c r="B54" s="8"/>
      <c r="L54" s="10"/>
      <c r="V54" s="11"/>
    </row>
    <row r="55" spans="2:22" x14ac:dyDescent="0.25">
      <c r="B55" s="8"/>
      <c r="L55" s="10"/>
      <c r="V55" s="11"/>
    </row>
    <row r="56" spans="2:22" ht="10.5" customHeight="1" thickBot="1" x14ac:dyDescent="0.3">
      <c r="B56" s="46"/>
      <c r="C56" s="47"/>
      <c r="D56" s="47"/>
      <c r="E56" s="47"/>
      <c r="F56" s="47"/>
      <c r="G56" s="47"/>
      <c r="H56" s="47"/>
      <c r="I56" s="47"/>
      <c r="J56" s="47"/>
      <c r="K56" s="47"/>
      <c r="L56" s="48"/>
      <c r="V56" s="11"/>
    </row>
    <row r="57" spans="2:22" x14ac:dyDescent="0.25">
      <c r="V57" s="11"/>
    </row>
    <row r="64" spans="2:22" x14ac:dyDescent="0.25"/>
    <row r="65" s="1" customFormat="1" x14ac:dyDescent="0.25"/>
    <row r="66" s="1" customFormat="1" x14ac:dyDescent="0.25"/>
    <row r="67" s="1" customFormat="1" x14ac:dyDescent="0.25"/>
  </sheetData>
  <sheetProtection algorithmName="SHA-512" hashValue="6gVGie+bSX3GSwHAr37lBqwy9JdaB9flz81bZzrhZGzWw08tVwSWPx/mXcDqJ0KaVfxR4B7xv+fn5mqpqout1A==" saltValue="B8Fcmthsy2OraAWazSiQOw==" spinCount="100000" sheet="1" objects="1" scenarios="1"/>
  <mergeCells count="24">
    <mergeCell ref="C21:K21"/>
    <mergeCell ref="F3:I3"/>
    <mergeCell ref="F6:I6"/>
    <mergeCell ref="F9:I9"/>
    <mergeCell ref="E15:J17"/>
    <mergeCell ref="C19:K19"/>
    <mergeCell ref="O27:R30"/>
    <mergeCell ref="C29:K30"/>
    <mergeCell ref="C31:F31"/>
    <mergeCell ref="G31:K31"/>
    <mergeCell ref="C33:F34"/>
    <mergeCell ref="G33:K34"/>
    <mergeCell ref="O33:R34"/>
    <mergeCell ref="J44:K44"/>
    <mergeCell ref="P44:Q44"/>
    <mergeCell ref="P46:Q46"/>
    <mergeCell ref="C38:F38"/>
    <mergeCell ref="G38:K38"/>
    <mergeCell ref="P38:Q38"/>
    <mergeCell ref="J40:K40"/>
    <mergeCell ref="P40:Q40"/>
    <mergeCell ref="C42:F42"/>
    <mergeCell ref="G42:K42"/>
    <mergeCell ref="P42:Q42"/>
  </mergeCells>
  <conditionalFormatting sqref="O42:R42">
    <cfRule type="expression" dxfId="8" priority="9">
      <formula>OR($P$36&lt;3,$P$36="")</formula>
    </cfRule>
  </conditionalFormatting>
  <conditionalFormatting sqref="O38:R46">
    <cfRule type="expression" dxfId="7" priority="3">
      <formula>$G$31&lt;&gt;$J$2</formula>
    </cfRule>
    <cfRule type="expression" dxfId="6" priority="6">
      <formula>$P$36=1</formula>
    </cfRule>
    <cfRule type="expression" dxfId="5" priority="8">
      <formula>$P$36=""</formula>
    </cfRule>
  </conditionalFormatting>
  <conditionalFormatting sqref="N26:T48">
    <cfRule type="expression" dxfId="4" priority="7">
      <formula>$G$31&lt;&gt;$J$2</formula>
    </cfRule>
  </conditionalFormatting>
  <conditionalFormatting sqref="O27:R30">
    <cfRule type="expression" dxfId="3" priority="5">
      <formula>$P$36&lt;&gt;1</formula>
    </cfRule>
  </conditionalFormatting>
  <conditionalFormatting sqref="P46:Q46">
    <cfRule type="expression" dxfId="2" priority="4">
      <formula>$P$36=1</formula>
    </cfRule>
  </conditionalFormatting>
  <conditionalFormatting sqref="P44 P46">
    <cfRule type="expression" dxfId="1" priority="2">
      <formula>AND($P$36&gt;1,$G$31=$J$2)</formula>
    </cfRule>
  </conditionalFormatting>
  <conditionalFormatting sqref="J40 J44">
    <cfRule type="expression" dxfId="0" priority="1">
      <formula>AND($P$36&gt;1,$G$31=$J$2)</formula>
    </cfRule>
  </conditionalFormatting>
  <dataValidations count="4">
    <dataValidation type="whole" allowBlank="1" showInputMessage="1" showErrorMessage="1" errorTitle="Atenção" error="O número máximo de palestras apoiado pelo Sescoop/RS é 3" sqref="P36" xr:uid="{D71363E6-F738-4250-ABD7-CE885C765153}">
      <formula1>1</formula1>
      <formula2>3</formula2>
    </dataValidation>
    <dataValidation type="list" allowBlank="1" showInputMessage="1" showErrorMessage="1" errorTitle="Atenção" error="Utilize as opções da lista." sqref="G31:K31" xr:uid="{FE3BDE9F-10F9-437A-8197-70026192F0DD}">
      <formula1>$J$1:$J$3</formula1>
    </dataValidation>
    <dataValidation type="decimal" operator="lessThan" allowBlank="1" showInputMessage="1" showErrorMessage="1" errorTitle="Atenção" error="Inserir apenas números. _x000a_Para palestras, carga horária de até 3 horas_x000a_" promptTitle="Aviso" prompt="Caso o curso, a palestra ou o treinamento vivencial tenha duração com horário fracionado, utilizar a conversão de números inteiros._x000a_Exemplos:_x000a_1h30min &gt; 1,5_x000a_2h15min &gt; 2,25_x000a_4h45min &gt; 4,75" sqref="K36" xr:uid="{BB35FC0F-9AA5-4481-A8B5-1FFBE1D27EAD}">
      <formula1>IF(G31="Palestra",3.1,1000)</formula1>
    </dataValidation>
    <dataValidation type="decimal" operator="greaterThan" allowBlank="1" showInputMessage="1" showErrorMessage="1" errorTitle="Atenção" error="Insira apenas números." sqref="G33:K34" xr:uid="{45503684-CC0A-4376-8AD2-79C5BC066D62}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B59880DC7EF443ACFAB063FAEF5E63" ma:contentTypeVersion="13" ma:contentTypeDescription="Crie um novo documento." ma:contentTypeScope="" ma:versionID="143bae47048cb84b741ec3e0794c3e29">
  <xsd:schema xmlns:xsd="http://www.w3.org/2001/XMLSchema" xmlns:xs="http://www.w3.org/2001/XMLSchema" xmlns:p="http://schemas.microsoft.com/office/2006/metadata/properties" xmlns:ns2="835c6f43-0d77-4cf1-a890-90e59bb1cad9" xmlns:ns3="d39f719f-f96d-4afc-9bca-d797d4cc7ceb" targetNamespace="http://schemas.microsoft.com/office/2006/metadata/properties" ma:root="true" ma:fieldsID="a410f62682b52d7eb24abab2cd734267" ns2:_="" ns3:_="">
    <xsd:import namespace="835c6f43-0d77-4cf1-a890-90e59bb1cad9"/>
    <xsd:import namespace="d39f719f-f96d-4afc-9bca-d797d4cc7c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5c6f43-0d77-4cf1-a890-90e59bb1ca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f719f-f96d-4afc-9bca-d797d4cc7ceb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9AD5F2-C4BE-4816-80D7-DDB9FEE7AF09}"/>
</file>

<file path=customXml/itemProps2.xml><?xml version="1.0" encoding="utf-8"?>
<ds:datastoreItem xmlns:ds="http://schemas.openxmlformats.org/officeDocument/2006/customXml" ds:itemID="{0ACA2BDB-01BE-4E5C-801C-9D6120EBA747}"/>
</file>

<file path=customXml/itemProps3.xml><?xml version="1.0" encoding="utf-8"?>
<ds:datastoreItem xmlns:ds="http://schemas.openxmlformats.org/officeDocument/2006/customXml" ds:itemID="{21F29B14-E785-4AAE-99F9-01BE9F805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Planilha1</vt:lpstr>
      <vt:lpstr>apoio_sescoop_curso</vt:lpstr>
      <vt:lpstr>apoio_sescoop_palestra</vt:lpstr>
      <vt:lpstr>indice_adicional</vt:lpstr>
      <vt:lpstr>vlr_curso</vt:lpstr>
      <vt:lpstr>vlr_manual</vt:lpstr>
      <vt:lpstr>vlr_palestra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Rafaela</dc:creator>
  <cp:lastModifiedBy>Rafaela Simoni Comerlato- UE/RS</cp:lastModifiedBy>
  <dcterms:created xsi:type="dcterms:W3CDTF">2021-06-02T13:12:49Z</dcterms:created>
  <dcterms:modified xsi:type="dcterms:W3CDTF">2021-07-05T12:53:23Z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0x010100B7B59880DC7EF443ACFAB063FAEF5E63</vt:lpwstr>
  </property>
</Properties>
</file>